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D:\_WORK\Dali_formulare\Marza\"/>
    </mc:Choice>
  </mc:AlternateContent>
  <xr:revisionPtr revIDLastSave="0" documentId="13_ncr:1_{EFA8E52A-E04E-46EB-91E0-208D38A7D3CC}" xr6:coauthVersionLast="47" xr6:coauthVersionMax="47" xr10:uidLastSave="{00000000-0000-0000-0000-000000000000}"/>
  <workbookProtection workbookAlgorithmName="SHA-512" workbookHashValue="ufpHTrgaL+uz8pmB14ergrPsjImSCGdLNle+dlFwuKHVwfN6GJmv3FyJDZTAW4YtU7Et2nzqn+f5vEs21OAM5w==" workbookSaltValue="8P+TUS2j9YlA+t9KsGLPqg==" workbookSpinCount="100000" lockStructure="1"/>
  <bookViews>
    <workbookView xWindow="-120" yWindow="-120" windowWidth="29040" windowHeight="15840" xr2:uid="{71CD4B06-9B27-479E-8649-191687792C85}"/>
  </bookViews>
  <sheets>
    <sheet name="Kalkulačka - zjednodušená" sheetId="6" r:id="rId1"/>
    <sheet name="Kalkulačka - detail" sheetId="4" r:id="rId2"/>
    <sheet name="Data" sheetId="5" state="hidden" r:id="rId3"/>
  </sheets>
  <definedNames>
    <definedName name="_xlnm.Print_Area" localSheetId="1">'Kalkulačka - detail'!$A$1:$O$39</definedName>
    <definedName name="_xlnm.Print_Area" localSheetId="0">'Kalkulačka - zjednodušená'!$A$1:$D$33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4" l="1"/>
  <c r="B29" i="4"/>
  <c r="N31" i="4"/>
  <c r="N16" i="4"/>
  <c r="C25" i="6"/>
  <c r="C16" i="6"/>
  <c r="B23" i="6"/>
  <c r="B16" i="6"/>
  <c r="G2" i="5"/>
  <c r="H2" i="5"/>
  <c r="G3" i="5"/>
  <c r="H3" i="5"/>
  <c r="G4" i="5"/>
  <c r="H4" i="5"/>
  <c r="G5" i="5"/>
  <c r="H5" i="5"/>
  <c r="G6" i="5"/>
  <c r="H6" i="5"/>
  <c r="G7" i="5"/>
  <c r="H7" i="5"/>
  <c r="G8" i="5"/>
  <c r="H8" i="5"/>
  <c r="G9" i="5"/>
  <c r="H9" i="5"/>
  <c r="G10" i="5"/>
  <c r="H10" i="5"/>
  <c r="G11" i="5"/>
  <c r="H11" i="5"/>
  <c r="G12" i="5"/>
  <c r="H12" i="5"/>
  <c r="C19" i="4"/>
  <c r="E18" i="4" s="1"/>
  <c r="N34" i="4"/>
  <c r="H36" i="4" s="1"/>
  <c r="H21" i="4" l="1"/>
  <c r="K34" i="4"/>
  <c r="C33" i="4" s="1"/>
  <c r="J33" i="4" s="1"/>
  <c r="D18" i="4"/>
  <c r="E19" i="4"/>
  <c r="C18" i="4"/>
  <c r="D33" i="4" l="1"/>
  <c r="G33" i="4"/>
  <c r="M33" i="4"/>
  <c r="I33" i="4"/>
  <c r="I34" i="4" s="1"/>
  <c r="F33" i="4"/>
  <c r="F34" i="4" s="1"/>
  <c r="L33" i="4"/>
  <c r="L34" i="4" s="1"/>
  <c r="E33" i="4"/>
  <c r="F18" i="4"/>
  <c r="F19" i="4" s="1"/>
  <c r="L18" i="4"/>
  <c r="L19" i="4" s="1"/>
  <c r="J18" i="4"/>
  <c r="J19" i="4" s="1"/>
  <c r="I18" i="4"/>
  <c r="I19" i="4" s="1"/>
  <c r="M18" i="4"/>
  <c r="M19" i="4" s="1"/>
  <c r="G18" i="4"/>
  <c r="G19" i="4" s="1"/>
  <c r="C34" i="4" l="1"/>
  <c r="E34" i="4" s="1"/>
  <c r="J34" i="4"/>
  <c r="K19" i="4"/>
  <c r="N19" i="4" s="1"/>
  <c r="H19" i="4"/>
  <c r="G34" i="4" l="1"/>
  <c r="M34" i="4"/>
  <c r="H34" i="4"/>
</calcChain>
</file>

<file path=xl/sharedStrings.xml><?xml version="1.0" encoding="utf-8"?>
<sst xmlns="http://schemas.openxmlformats.org/spreadsheetml/2006/main" count="86" uniqueCount="47">
  <si>
    <t>Price limit CIP</t>
  </si>
  <si>
    <t>distributors</t>
  </si>
  <si>
    <t>pharmacies</t>
  </si>
  <si>
    <t>Total</t>
  </si>
  <si>
    <t>Price limit KC bez DPH</t>
  </si>
  <si>
    <t>Distribútor</t>
  </si>
  <si>
    <t>Lekáreň</t>
  </si>
  <si>
    <t>Predajná cena</t>
  </si>
  <si>
    <t>Prosím, zadajte cenu výrobcu:</t>
  </si>
  <si>
    <t>MINISTERSTVO ZDRAVOTNÍCTVA</t>
  </si>
  <si>
    <t>Slovenskej republiky</t>
  </si>
  <si>
    <t>Cena výrobcu:</t>
  </si>
  <si>
    <t>Výpočet:</t>
  </si>
  <si>
    <t>Suma</t>
  </si>
  <si>
    <t>Zákl. suma</t>
  </si>
  <si>
    <t>Model Degresívnej obchodnej prirážky</t>
  </si>
  <si>
    <t>Prevrátený model Degresívnej obchodnej prirážky</t>
  </si>
  <si>
    <t>Deg. obch. prir.</t>
  </si>
  <si>
    <t>Pásmo</t>
  </si>
  <si>
    <t>od 0,00 do 80,00 Sk</t>
  </si>
  <si>
    <t>od 80,01 do 160,00 Sk</t>
  </si>
  <si>
    <t>od 160,01 do 240,00 Sk</t>
  </si>
  <si>
    <t>od 240,01 do 400,00 Sk</t>
  </si>
  <si>
    <t>od 400,01 do 700,00 Sk</t>
  </si>
  <si>
    <t>od 700,01 do 1200,00 Sk</t>
  </si>
  <si>
    <t>od 1200,01 do 2200,00 Sk</t>
  </si>
  <si>
    <t>od 2200,01 do 5000,00 Sk</t>
  </si>
  <si>
    <t>od 5000,01 do 10 000,00 Sk</t>
  </si>
  <si>
    <t>od 10 000,01 do 20 000,00 Sk</t>
  </si>
  <si>
    <t>viac ako 20 000,00 Sk</t>
  </si>
  <si>
    <t>Spolu</t>
  </si>
  <si>
    <t>Výpočet cien - Degresívna obchodná prirážka pre dietetické potraviny</t>
  </si>
  <si>
    <t>od 0,00 do 2,66 euro</t>
  </si>
  <si>
    <t>od 2,67 do 5,31 euro</t>
  </si>
  <si>
    <t>od 5,32 do 7,97 euro</t>
  </si>
  <si>
    <t>od 7,98 do 13,28 euro</t>
  </si>
  <si>
    <t>od 13,29 do 23,24 euro</t>
  </si>
  <si>
    <t>od 23,25 do 39,83 euro</t>
  </si>
  <si>
    <t>od 39,84 do 73,03 euro</t>
  </si>
  <si>
    <t>od 73,04 do 165,97 euro</t>
  </si>
  <si>
    <t>od 165,98 do 331,94 euro</t>
  </si>
  <si>
    <t>od 331,95 do 663,88 euro</t>
  </si>
  <si>
    <t>viac ako 663,88 euro</t>
  </si>
  <si>
    <t>Zjednodušená kalkulačka - mena euro</t>
  </si>
  <si>
    <t>Kalkulačka - mena euro</t>
  </si>
  <si>
    <t>Sadzba DPH:</t>
  </si>
  <si>
    <t>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</si>
</sst>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00%"/>
    <numFmt numFmtId="166" formatCode="0.0000000"/>
  </numFmts>
  <fonts count="23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i/>
      <sz val="10"/>
      <name val="Arial"/>
      <family val="2"/>
    </font>
    <font>
      <sz val="10"/>
      <name val="Arial"/>
      <family val="2"/>
      <charset val="238"/>
    </font>
    <font>
      <sz val="10"/>
      <color indexed="12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sz val="14"/>
      <color indexed="62"/>
      <name val="Microsoft Sans Serif"/>
      <family val="2"/>
    </font>
    <font>
      <b/>
      <sz val="12"/>
      <color indexed="62"/>
      <name val="Microsoft Sans Serif"/>
      <family val="2"/>
    </font>
    <font>
      <b/>
      <sz val="10"/>
      <color indexed="62"/>
      <name val="Arial"/>
      <family val="2"/>
    </font>
    <font>
      <b/>
      <sz val="10"/>
      <color indexed="9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9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color indexed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0" fillId="2" borderId="0" xfId="0" applyFill="1"/>
    <xf numFmtId="0" fontId="2" fillId="2" borderId="0" xfId="0" applyFont="1" applyFill="1"/>
    <xf numFmtId="10" fontId="0" fillId="2" borderId="0" xfId="0" applyNumberFormat="1" applyFill="1"/>
    <xf numFmtId="164" fontId="1" fillId="2" borderId="0" xfId="2" applyNumberFormat="1" applyFill="1"/>
    <xf numFmtId="9" fontId="1" fillId="2" borderId="0" xfId="2" applyFill="1"/>
    <xf numFmtId="10" fontId="1" fillId="2" borderId="0" xfId="2" applyNumberFormat="1" applyFill="1"/>
    <xf numFmtId="165" fontId="1" fillId="2" borderId="0" xfId="2" applyNumberFormat="1" applyFill="1"/>
    <xf numFmtId="0" fontId="6" fillId="0" borderId="2" xfId="0" applyFont="1" applyBorder="1"/>
    <xf numFmtId="0" fontId="4" fillId="0" borderId="0" xfId="0" applyFont="1"/>
    <xf numFmtId="4" fontId="1" fillId="0" borderId="0" xfId="0" applyNumberFormat="1" applyFont="1" applyAlignment="1">
      <alignment horizontal="right"/>
    </xf>
    <xf numFmtId="0" fontId="8" fillId="0" borderId="0" xfId="0" applyFont="1"/>
    <xf numFmtId="4" fontId="1" fillId="0" borderId="0" xfId="0" applyNumberFormat="1" applyFont="1"/>
    <xf numFmtId="4" fontId="5" fillId="0" borderId="0" xfId="0" applyNumberFormat="1" applyFont="1" applyAlignment="1">
      <alignment horizontal="right"/>
    </xf>
    <xf numFmtId="0" fontId="11" fillId="0" borderId="2" xfId="0" applyFont="1" applyBorder="1"/>
    <xf numFmtId="4" fontId="1" fillId="4" borderId="0" xfId="0" applyNumberFormat="1" applyFont="1" applyFill="1" applyAlignment="1" applyProtection="1">
      <alignment horizontal="right"/>
      <protection locked="0"/>
    </xf>
    <xf numFmtId="4" fontId="5" fillId="4" borderId="0" xfId="0" applyNumberFormat="1" applyFont="1" applyFill="1" applyAlignment="1" applyProtection="1">
      <alignment horizontal="right"/>
      <protection locked="0"/>
    </xf>
    <xf numFmtId="4" fontId="12" fillId="0" borderId="0" xfId="0" applyNumberFormat="1" applyFont="1" applyAlignment="1">
      <alignment horizontal="right"/>
    </xf>
    <xf numFmtId="0" fontId="13" fillId="0" borderId="4" xfId="0" applyFont="1" applyBorder="1"/>
    <xf numFmtId="4" fontId="16" fillId="5" borderId="5" xfId="0" applyNumberFormat="1" applyFont="1" applyFill="1" applyBorder="1"/>
    <xf numFmtId="0" fontId="13" fillId="6" borderId="6" xfId="0" applyFont="1" applyFill="1" applyBorder="1" applyAlignment="1">
      <alignment horizontal="right"/>
    </xf>
    <xf numFmtId="0" fontId="13" fillId="6" borderId="4" xfId="0" applyFont="1" applyFill="1" applyBorder="1" applyAlignment="1">
      <alignment horizontal="right"/>
    </xf>
    <xf numFmtId="0" fontId="13" fillId="6" borderId="7" xfId="0" applyFont="1" applyFill="1" applyBorder="1" applyAlignment="1">
      <alignment horizontal="right"/>
    </xf>
    <xf numFmtId="4" fontId="13" fillId="6" borderId="8" xfId="0" applyNumberFormat="1" applyFont="1" applyFill="1" applyBorder="1"/>
    <xf numFmtId="10" fontId="13" fillId="6" borderId="9" xfId="0" applyNumberFormat="1" applyFont="1" applyFill="1" applyBorder="1"/>
    <xf numFmtId="4" fontId="14" fillId="6" borderId="10" xfId="0" applyNumberFormat="1" applyFont="1" applyFill="1" applyBorder="1" applyAlignment="1">
      <alignment horizontal="right"/>
    </xf>
    <xf numFmtId="4" fontId="13" fillId="6" borderId="6" xfId="0" applyNumberFormat="1" applyFont="1" applyFill="1" applyBorder="1"/>
    <xf numFmtId="4" fontId="13" fillId="6" borderId="4" xfId="0" applyNumberFormat="1" applyFont="1" applyFill="1" applyBorder="1"/>
    <xf numFmtId="4" fontId="13" fillId="6" borderId="7" xfId="0" applyNumberFormat="1" applyFont="1" applyFill="1" applyBorder="1"/>
    <xf numFmtId="4" fontId="15" fillId="6" borderId="5" xfId="0" applyNumberFormat="1" applyFont="1" applyFill="1" applyBorder="1"/>
    <xf numFmtId="0" fontId="13" fillId="6" borderId="8" xfId="0" applyFont="1" applyFill="1" applyBorder="1"/>
    <xf numFmtId="0" fontId="13" fillId="6" borderId="6" xfId="0" applyFont="1" applyFill="1" applyBorder="1"/>
    <xf numFmtId="0" fontId="0" fillId="0" borderId="2" xfId="0" applyBorder="1"/>
    <xf numFmtId="0" fontId="9" fillId="0" borderId="0" xfId="0" applyFont="1"/>
    <xf numFmtId="0" fontId="10" fillId="0" borderId="0" xfId="0" applyFont="1"/>
    <xf numFmtId="0" fontId="14" fillId="0" borderId="0" xfId="0" applyFont="1"/>
    <xf numFmtId="0" fontId="14" fillId="0" borderId="4" xfId="0" applyFont="1" applyBorder="1"/>
    <xf numFmtId="0" fontId="14" fillId="6" borderId="10" xfId="0" applyFont="1" applyFill="1" applyBorder="1"/>
    <xf numFmtId="0" fontId="14" fillId="6" borderId="1" xfId="0" applyFont="1" applyFill="1" applyBorder="1"/>
    <xf numFmtId="4" fontId="15" fillId="6" borderId="6" xfId="0" applyNumberFormat="1" applyFont="1" applyFill="1" applyBorder="1"/>
    <xf numFmtId="4" fontId="16" fillId="5" borderId="6" xfId="0" applyNumberFormat="1" applyFont="1" applyFill="1" applyBorder="1"/>
    <xf numFmtId="2" fontId="0" fillId="2" borderId="0" xfId="0" applyNumberFormat="1" applyFill="1"/>
    <xf numFmtId="4" fontId="13" fillId="6" borderId="8" xfId="0" applyNumberFormat="1" applyFont="1" applyFill="1" applyBorder="1" applyAlignment="1">
      <alignment horizontal="right"/>
    </xf>
    <xf numFmtId="166" fontId="0" fillId="0" borderId="0" xfId="0" applyNumberFormat="1"/>
    <xf numFmtId="166" fontId="9" fillId="0" borderId="0" xfId="0" applyNumberFormat="1" applyFont="1"/>
    <xf numFmtId="166" fontId="10" fillId="0" borderId="0" xfId="0" applyNumberFormat="1" applyFont="1"/>
    <xf numFmtId="166" fontId="6" fillId="0" borderId="2" xfId="0" applyNumberFormat="1" applyFont="1" applyBorder="1"/>
    <xf numFmtId="166" fontId="4" fillId="0" borderId="0" xfId="0" applyNumberFormat="1" applyFont="1"/>
    <xf numFmtId="166" fontId="14" fillId="0" borderId="0" xfId="0" applyNumberFormat="1" applyFont="1"/>
    <xf numFmtId="166" fontId="14" fillId="0" borderId="4" xfId="0" applyNumberFormat="1" applyFont="1" applyBorder="1"/>
    <xf numFmtId="166" fontId="13" fillId="6" borderId="1" xfId="0" applyNumberFormat="1" applyFont="1" applyFill="1" applyBorder="1"/>
    <xf numFmtId="166" fontId="15" fillId="6" borderId="5" xfId="0" applyNumberFormat="1" applyFont="1" applyFill="1" applyBorder="1"/>
    <xf numFmtId="166" fontId="8" fillId="0" borderId="0" xfId="0" applyNumberFormat="1" applyFont="1"/>
    <xf numFmtId="166" fontId="16" fillId="5" borderId="5" xfId="0" applyNumberFormat="1" applyFont="1" applyFill="1" applyBorder="1"/>
    <xf numFmtId="166" fontId="13" fillId="6" borderId="8" xfId="0" applyNumberFormat="1" applyFont="1" applyFill="1" applyBorder="1"/>
    <xf numFmtId="166" fontId="15" fillId="6" borderId="6" xfId="0" applyNumberFormat="1" applyFont="1" applyFill="1" applyBorder="1"/>
    <xf numFmtId="166" fontId="16" fillId="5" borderId="6" xfId="0" applyNumberFormat="1" applyFont="1" applyFill="1" applyBorder="1"/>
    <xf numFmtId="0" fontId="18" fillId="2" borderId="0" xfId="0" applyFont="1" applyFill="1"/>
    <xf numFmtId="0" fontId="19" fillId="0" borderId="0" xfId="0" applyFont="1"/>
    <xf numFmtId="0" fontId="20" fillId="0" borderId="11" xfId="0" applyFont="1" applyBorder="1" applyAlignment="1">
      <alignment horizontal="right"/>
    </xf>
    <xf numFmtId="0" fontId="21" fillId="2" borderId="0" xfId="0" applyFont="1" applyFill="1"/>
    <xf numFmtId="2" fontId="21" fillId="2" borderId="0" xfId="0" applyNumberFormat="1" applyFont="1" applyFill="1"/>
    <xf numFmtId="0" fontId="22" fillId="0" borderId="0" xfId="0" applyFont="1"/>
    <xf numFmtId="0" fontId="20" fillId="0" borderId="12" xfId="0" applyFont="1" applyBorder="1" applyAlignment="1">
      <alignment horizontal="right"/>
    </xf>
    <xf numFmtId="9" fontId="0" fillId="0" borderId="0" xfId="0" applyNumberFormat="1"/>
    <xf numFmtId="9" fontId="1" fillId="4" borderId="0" xfId="0" applyNumberFormat="1" applyFont="1" applyFill="1" applyAlignment="1" applyProtection="1">
      <alignment horizontal="right"/>
      <protection locked="0"/>
    </xf>
    <xf numFmtId="9" fontId="0" fillId="7" borderId="0" xfId="0" applyNumberFormat="1" applyFill="1"/>
    <xf numFmtId="0" fontId="5" fillId="7" borderId="2" xfId="0" applyFont="1" applyFill="1" applyBorder="1"/>
    <xf numFmtId="4" fontId="12" fillId="3" borderId="3" xfId="0" applyNumberFormat="1" applyFont="1" applyFill="1" applyBorder="1" applyAlignment="1" applyProtection="1">
      <alignment horizontal="right"/>
      <protection hidden="1"/>
    </xf>
    <xf numFmtId="0" fontId="7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3" fillId="6" borderId="13" xfId="0" applyFont="1" applyFill="1" applyBorder="1" applyAlignment="1">
      <alignment horizontal="right" wrapText="1"/>
    </xf>
    <xf numFmtId="0" fontId="13" fillId="6" borderId="5" xfId="0" applyFont="1" applyFill="1" applyBorder="1" applyAlignment="1">
      <alignment horizontal="right" wrapText="1"/>
    </xf>
    <xf numFmtId="0" fontId="13" fillId="6" borderId="14" xfId="0" applyFont="1" applyFill="1" applyBorder="1" applyAlignment="1">
      <alignment horizontal="center"/>
    </xf>
    <xf numFmtId="0" fontId="13" fillId="6" borderId="15" xfId="0" applyFont="1" applyFill="1" applyBorder="1" applyAlignment="1">
      <alignment horizontal="center"/>
    </xf>
    <xf numFmtId="0" fontId="13" fillId="6" borderId="1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3">
    <cellStyle name="Normal" xfId="0" builtinId="0"/>
    <cellStyle name="normální_List1" xfId="1" xr:uid="{C695388D-142B-454E-9AEB-476D1A8E1E77}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F0F6FE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0</xdr:row>
      <xdr:rowOff>0</xdr:rowOff>
    </xdr:from>
    <xdr:to>
      <xdr:col>25</xdr:col>
      <xdr:colOff>0</xdr:colOff>
      <xdr:row>0</xdr:row>
      <xdr:rowOff>0</xdr:rowOff>
    </xdr:to>
    <xdr:sp macro="" textlink="">
      <xdr:nvSpPr>
        <xdr:cNvPr id="3077" name="Line 1">
          <a:extLst>
            <a:ext uri="{FF2B5EF4-FFF2-40B4-BE49-F238E27FC236}">
              <a16:creationId xmlns:a16="http://schemas.microsoft.com/office/drawing/2014/main" id="{8DDA0BF6-30A0-40D3-ECE1-E77526860972}"/>
            </a:ext>
          </a:extLst>
        </xdr:cNvPr>
        <xdr:cNvSpPr>
          <a:spLocks noChangeShapeType="1"/>
        </xdr:cNvSpPr>
      </xdr:nvSpPr>
      <xdr:spPr bwMode="auto">
        <a:xfrm flipH="1" flipV="1">
          <a:off x="56292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0</xdr:row>
      <xdr:rowOff>0</xdr:rowOff>
    </xdr:from>
    <xdr:to>
      <xdr:col>25</xdr:col>
      <xdr:colOff>0</xdr:colOff>
      <xdr:row>0</xdr:row>
      <xdr:rowOff>0</xdr:rowOff>
    </xdr:to>
    <xdr:sp macro="" textlink="">
      <xdr:nvSpPr>
        <xdr:cNvPr id="3078" name="Line 2">
          <a:extLst>
            <a:ext uri="{FF2B5EF4-FFF2-40B4-BE49-F238E27FC236}">
              <a16:creationId xmlns:a16="http://schemas.microsoft.com/office/drawing/2014/main" id="{37357B9F-871F-0214-C781-DC70DBF72D08}"/>
            </a:ext>
          </a:extLst>
        </xdr:cNvPr>
        <xdr:cNvSpPr>
          <a:spLocks noChangeShapeType="1"/>
        </xdr:cNvSpPr>
      </xdr:nvSpPr>
      <xdr:spPr bwMode="auto">
        <a:xfrm flipH="1" flipV="1">
          <a:off x="56292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0</xdr:colOff>
      <xdr:row>0</xdr:row>
      <xdr:rowOff>0</xdr:rowOff>
    </xdr:from>
    <xdr:to>
      <xdr:col>37</xdr:col>
      <xdr:colOff>0</xdr:colOff>
      <xdr:row>0</xdr:row>
      <xdr:rowOff>0</xdr:rowOff>
    </xdr:to>
    <xdr:sp macro="" textlink="">
      <xdr:nvSpPr>
        <xdr:cNvPr id="1035" name="Line 1">
          <a:extLst>
            <a:ext uri="{FF2B5EF4-FFF2-40B4-BE49-F238E27FC236}">
              <a16:creationId xmlns:a16="http://schemas.microsoft.com/office/drawing/2014/main" id="{92D1C4BD-1942-314A-DD0B-B7FBF08DFF79}"/>
            </a:ext>
          </a:extLst>
        </xdr:cNvPr>
        <xdr:cNvSpPr>
          <a:spLocks noChangeShapeType="1"/>
        </xdr:cNvSpPr>
      </xdr:nvSpPr>
      <xdr:spPr bwMode="auto">
        <a:xfrm flipH="1" flipV="1">
          <a:off x="103441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0</xdr:row>
      <xdr:rowOff>0</xdr:rowOff>
    </xdr:from>
    <xdr:to>
      <xdr:col>37</xdr:col>
      <xdr:colOff>0</xdr:colOff>
      <xdr:row>0</xdr:row>
      <xdr:rowOff>0</xdr:rowOff>
    </xdr:to>
    <xdr:sp macro="" textlink="">
      <xdr:nvSpPr>
        <xdr:cNvPr id="1036" name="Line 2">
          <a:extLst>
            <a:ext uri="{FF2B5EF4-FFF2-40B4-BE49-F238E27FC236}">
              <a16:creationId xmlns:a16="http://schemas.microsoft.com/office/drawing/2014/main" id="{38FF8808-52AF-99E7-C6A1-CE058C0D38CD}"/>
            </a:ext>
          </a:extLst>
        </xdr:cNvPr>
        <xdr:cNvSpPr>
          <a:spLocks noChangeShapeType="1"/>
        </xdr:cNvSpPr>
      </xdr:nvSpPr>
      <xdr:spPr bwMode="auto">
        <a:xfrm flipH="1" flipV="1">
          <a:off x="103441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28575</xdr:colOff>
      <xdr:row>0</xdr:row>
      <xdr:rowOff>0</xdr:rowOff>
    </xdr:from>
    <xdr:to>
      <xdr:col>31</xdr:col>
      <xdr:colOff>161925</xdr:colOff>
      <xdr:row>0</xdr:row>
      <xdr:rowOff>0</xdr:rowOff>
    </xdr:to>
    <xdr:sp macro="" textlink="">
      <xdr:nvSpPr>
        <xdr:cNvPr id="2053" name="Line 1">
          <a:extLst>
            <a:ext uri="{FF2B5EF4-FFF2-40B4-BE49-F238E27FC236}">
              <a16:creationId xmlns:a16="http://schemas.microsoft.com/office/drawing/2014/main" id="{FD4FF646-B2BE-D7E3-7ECD-3C14BB189395}"/>
            </a:ext>
          </a:extLst>
        </xdr:cNvPr>
        <xdr:cNvSpPr>
          <a:spLocks noChangeShapeType="1"/>
        </xdr:cNvSpPr>
      </xdr:nvSpPr>
      <xdr:spPr bwMode="auto">
        <a:xfrm flipH="1" flipV="1">
          <a:off x="22164675" y="0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38100</xdr:colOff>
      <xdr:row>0</xdr:row>
      <xdr:rowOff>0</xdr:rowOff>
    </xdr:from>
    <xdr:to>
      <xdr:col>31</xdr:col>
      <xdr:colOff>247650</xdr:colOff>
      <xdr:row>0</xdr:row>
      <xdr:rowOff>0</xdr:rowOff>
    </xdr:to>
    <xdr:sp macro="" textlink="">
      <xdr:nvSpPr>
        <xdr:cNvPr id="2054" name="Line 2">
          <a:extLst>
            <a:ext uri="{FF2B5EF4-FFF2-40B4-BE49-F238E27FC236}">
              <a16:creationId xmlns:a16="http://schemas.microsoft.com/office/drawing/2014/main" id="{13463401-CA64-8190-94B9-8FABA4BED042}"/>
            </a:ext>
          </a:extLst>
        </xdr:cNvPr>
        <xdr:cNvSpPr>
          <a:spLocks noChangeShapeType="1"/>
        </xdr:cNvSpPr>
      </xdr:nvSpPr>
      <xdr:spPr bwMode="auto">
        <a:xfrm flipH="1" flipV="1">
          <a:off x="22174200" y="0"/>
          <a:ext cx="819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CAE2E-3794-4378-9A6D-5A2459E25E6F}">
  <sheetPr codeName="Sheet1"/>
  <dimension ref="B1:T32"/>
  <sheetViews>
    <sheetView showGridLines="0" tabSelected="1" workbookViewId="0">
      <selection activeCell="C10" sqref="C10"/>
    </sheetView>
  </sheetViews>
  <sheetFormatPr defaultColWidth="0" defaultRowHeight="12.75" zeroHeight="1" x14ac:dyDescent="0.2"/>
  <cols>
    <col min="1" max="1" width="4" customWidth="1"/>
    <col min="2" max="2" width="58.42578125" customWidth="1"/>
    <col min="3" max="3" width="18" customWidth="1"/>
    <col min="4" max="4" width="4" customWidth="1"/>
    <col min="5" max="5" width="10.140625" hidden="1" customWidth="1"/>
    <col min="6" max="9" width="0" hidden="1" customWidth="1"/>
    <col min="10" max="10" width="12.140625" hidden="1" customWidth="1"/>
    <col min="11" max="12" width="0" hidden="1" customWidth="1"/>
    <col min="13" max="13" width="12.140625" hidden="1" customWidth="1"/>
    <col min="14" max="14" width="20" hidden="1" customWidth="1"/>
    <col min="15" max="19" width="0" hidden="1" customWidth="1"/>
    <col min="20" max="20" width="9.7109375" hidden="1" customWidth="1"/>
  </cols>
  <sheetData>
    <row r="1" spans="2:3" x14ac:dyDescent="0.2"/>
    <row r="2" spans="2:3" x14ac:dyDescent="0.2"/>
    <row r="3" spans="2:3" ht="18.75" x14ac:dyDescent="0.3">
      <c r="B3" s="33" t="s">
        <v>9</v>
      </c>
    </row>
    <row r="4" spans="2:3" ht="15.75" x14ac:dyDescent="0.25">
      <c r="B4" s="34" t="s">
        <v>10</v>
      </c>
    </row>
    <row r="5" spans="2:3" x14ac:dyDescent="0.2"/>
    <row r="6" spans="2:3" ht="15.75" x14ac:dyDescent="0.25">
      <c r="B6" s="69" t="s">
        <v>31</v>
      </c>
      <c r="C6" s="69"/>
    </row>
    <row r="7" spans="2:3" ht="15" x14ac:dyDescent="0.25">
      <c r="B7" s="70" t="s">
        <v>43</v>
      </c>
      <c r="C7" s="70"/>
    </row>
    <row r="8" spans="2:3" x14ac:dyDescent="0.2"/>
    <row r="9" spans="2:3" x14ac:dyDescent="0.2"/>
    <row r="10" spans="2:3" x14ac:dyDescent="0.2">
      <c r="B10" t="s">
        <v>45</v>
      </c>
      <c r="C10" s="65">
        <v>0.05</v>
      </c>
    </row>
    <row r="11" spans="2:3" x14ac:dyDescent="0.2"/>
    <row r="12" spans="2:3" ht="16.5" customHeight="1" x14ac:dyDescent="0.2">
      <c r="B12" s="14" t="s">
        <v>15</v>
      </c>
      <c r="C12" s="8"/>
    </row>
    <row r="13" spans="2:3" x14ac:dyDescent="0.2"/>
    <row r="14" spans="2:3" x14ac:dyDescent="0.2">
      <c r="B14" s="9" t="s">
        <v>8</v>
      </c>
      <c r="C14" s="15"/>
    </row>
    <row r="15" spans="2:3" x14ac:dyDescent="0.2">
      <c r="B15" s="9"/>
      <c r="C15" s="10"/>
    </row>
    <row r="16" spans="2:3" x14ac:dyDescent="0.2">
      <c r="B16" s="11" t="str">
        <f>"Konečná cena v lekárni s " &amp; C10*100 &amp; "% DPH:"</f>
        <v>Konečná cena v lekárni s 5% DPH:</v>
      </c>
      <c r="C16" s="68">
        <f>+ROUND((ROUND(C14,2)+VLOOKUP(VLOOKUP(ROUND(C14,2),Data!$B$2:$H$12,1,1),Data!$B$2:$H$12,6,1)+(ROUND(C14,2)-VLOOKUP(ROUND(C14,2),Data!$B$2:$I$12,8,1))*VLOOKUP(VLOOKUP(ROUND(C14,2),Data!$B$2:$H$12,1,1),Data!$B$2:$H$12,7,1))*(1+C10),2)</f>
        <v>0</v>
      </c>
    </row>
    <row r="17" spans="2:3" x14ac:dyDescent="0.2">
      <c r="C17" s="12"/>
    </row>
    <row r="18" spans="2:3" x14ac:dyDescent="0.2">
      <c r="C18" s="12"/>
    </row>
    <row r="19" spans="2:3" x14ac:dyDescent="0.2">
      <c r="C19" s="12"/>
    </row>
    <row r="20" spans="2:3" x14ac:dyDescent="0.2">
      <c r="C20" s="12"/>
    </row>
    <row r="21" spans="2:3" ht="16.5" customHeight="1" x14ac:dyDescent="0.2">
      <c r="B21" s="14" t="s">
        <v>16</v>
      </c>
      <c r="C21" s="8"/>
    </row>
    <row r="22" spans="2:3" x14ac:dyDescent="0.2"/>
    <row r="23" spans="2:3" x14ac:dyDescent="0.2">
      <c r="B23" s="9" t="str">
        <f>"Prosím, zadajte konečnú cenu v lekárni s " &amp; C10*100 &amp;"% DPH:"</f>
        <v>Prosím, zadajte konečnú cenu v lekárni s 5% DPH:</v>
      </c>
      <c r="C23" s="16"/>
    </row>
    <row r="24" spans="2:3" x14ac:dyDescent="0.2">
      <c r="B24" s="9"/>
      <c r="C24" s="13"/>
    </row>
    <row r="25" spans="2:3" x14ac:dyDescent="0.2">
      <c r="B25" s="11" t="s">
        <v>11</v>
      </c>
      <c r="C25" s="68">
        <f>ROUND((ROUND(C23,2)/(1+C10)-VLOOKUP(VLOOKUP(ROUND(C23,2)/(1+C10),Data!$A$2:$H$12,2,1),Data!$B$2:$H$12,6,1)+VLOOKUP(ROUND(C23,2)/(1+C10),Data!$A$2:$I$12,9,1)*VLOOKUP(VLOOKUP(ROUND(C23,2)/(1+C10),Data!$A$2:$H$12,2,1),Data!$B$2:$H$12,7,1))/(1+VLOOKUP(VLOOKUP(ROUND(C23,2)/(1+C10),Data!$A$2:$H$12,2,1),Data!$B$2:$H$12,7,1)),2)</f>
        <v>0</v>
      </c>
    </row>
    <row r="26" spans="2:3" x14ac:dyDescent="0.2"/>
    <row r="27" spans="2:3" x14ac:dyDescent="0.2"/>
    <row r="28" spans="2:3" x14ac:dyDescent="0.2"/>
    <row r="29" spans="2:3" x14ac:dyDescent="0.2"/>
    <row r="30" spans="2:3" hidden="1" x14ac:dyDescent="0.2">
      <c r="C30" s="64"/>
    </row>
    <row r="31" spans="2:3" hidden="1" x14ac:dyDescent="0.2">
      <c r="C31" s="64"/>
    </row>
    <row r="32" spans="2:3" hidden="1" x14ac:dyDescent="0.2">
      <c r="C32" s="64"/>
    </row>
  </sheetData>
  <sheetProtection algorithmName="SHA-512" hashValue="PtdfOoUm3/Q4eoho65RkvGAI5Mgu8/K4YC6fLzgarZHlINXBRjAu5mTGD6r+BigIuof1rxFrW1wlbTyNc0ozEw==" saltValue="hDdOO/10gfBxmIIPi9y0oA==" spinCount="100000" sheet="1" objects="1" scenarios="1"/>
  <mergeCells count="2">
    <mergeCell ref="B6:C6"/>
    <mergeCell ref="B7:C7"/>
  </mergeCells>
  <phoneticPr fontId="0" type="noConversion"/>
  <dataValidations count="1">
    <dataValidation type="decimal" operator="greaterThanOrEqual" allowBlank="1" showInputMessage="1" showErrorMessage="1" errorTitle="Chyba" error="Prosím, zadajte číselnú hodnotu!" sqref="C23 C14" xr:uid="{49F993FE-2308-4A76-B33F-D977161CC39B}">
      <formula1>0</formula1>
    </dataValidation>
  </dataValidations>
  <pageMargins left="0.75" right="0.75" top="0.6" bottom="1" header="0.4921259845" footer="0.4921259845"/>
  <pageSetup paperSize="9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BB97C-50C4-4F0F-A323-E16EB1DB9AB5}">
          <x14:formula1>
            <xm:f>Data!$A$33:$A$35</xm:f>
          </x14:formula1>
          <xm:sqref>C10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CA3B-217F-4ABA-AB1A-52A0539993CB}">
  <sheetPr codeName="Sheet2"/>
  <dimension ref="B1:AG40"/>
  <sheetViews>
    <sheetView showGridLines="0" workbookViewId="0">
      <selection activeCell="H10" sqref="H10"/>
    </sheetView>
  </sheetViews>
  <sheetFormatPr defaultColWidth="0" defaultRowHeight="12.75" zeroHeight="1" x14ac:dyDescent="0.2"/>
  <cols>
    <col min="1" max="1" width="2.7109375" customWidth="1"/>
    <col min="2" max="2" width="6.85546875" customWidth="1"/>
    <col min="3" max="4" width="16.5703125" style="43" hidden="1" customWidth="1"/>
    <col min="5" max="5" width="25.5703125" bestFit="1" customWidth="1"/>
    <col min="6" max="6" width="10.28515625" customWidth="1"/>
    <col min="7" max="7" width="13.42578125" customWidth="1"/>
    <col min="8" max="8" width="14" customWidth="1"/>
    <col min="9" max="9" width="10.28515625" customWidth="1"/>
    <col min="10" max="10" width="13.42578125" customWidth="1"/>
    <col min="11" max="12" width="12.42578125" customWidth="1"/>
    <col min="13" max="13" width="13.7109375" bestFit="1" customWidth="1"/>
    <col min="14" max="14" width="18" customWidth="1"/>
    <col min="15" max="15" width="2.7109375" customWidth="1"/>
    <col min="16" max="16" width="0" hidden="1" customWidth="1"/>
    <col min="17" max="17" width="10.140625" hidden="1" customWidth="1"/>
    <col min="18" max="21" width="0" hidden="1" customWidth="1"/>
    <col min="22" max="22" width="12.140625" hidden="1" customWidth="1"/>
    <col min="23" max="24" width="0" hidden="1" customWidth="1"/>
    <col min="25" max="25" width="12.140625" hidden="1" customWidth="1"/>
    <col min="26" max="26" width="20" hidden="1" customWidth="1"/>
    <col min="27" max="31" width="0" hidden="1" customWidth="1"/>
    <col min="32" max="33" width="9.7109375" hidden="1" customWidth="1"/>
  </cols>
  <sheetData>
    <row r="1" spans="2:14" x14ac:dyDescent="0.2"/>
    <row r="2" spans="2:14" x14ac:dyDescent="0.2"/>
    <row r="3" spans="2:14" ht="18.75" x14ac:dyDescent="0.3">
      <c r="B3" s="33" t="s">
        <v>9</v>
      </c>
      <c r="C3" s="44"/>
      <c r="D3" s="44"/>
      <c r="E3" s="33"/>
      <c r="F3" s="33"/>
      <c r="G3" s="33"/>
    </row>
    <row r="4" spans="2:14" ht="15.75" customHeight="1" x14ac:dyDescent="0.25">
      <c r="B4" s="34" t="s">
        <v>10</v>
      </c>
      <c r="C4" s="45"/>
      <c r="D4" s="45"/>
      <c r="E4" s="34"/>
      <c r="F4" s="34"/>
      <c r="G4" s="34"/>
    </row>
    <row r="5" spans="2:14" x14ac:dyDescent="0.2"/>
    <row r="6" spans="2:14" ht="15.75" x14ac:dyDescent="0.25">
      <c r="B6" s="69" t="s">
        <v>31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</row>
    <row r="7" spans="2:14" ht="15" x14ac:dyDescent="0.25">
      <c r="B7" s="70" t="s">
        <v>44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</row>
    <row r="8" spans="2:14" x14ac:dyDescent="0.2"/>
    <row r="9" spans="2:14" x14ac:dyDescent="0.2"/>
    <row r="10" spans="2:14" x14ac:dyDescent="0.2">
      <c r="B10" t="s">
        <v>45</v>
      </c>
      <c r="H10" s="65">
        <v>0.05</v>
      </c>
    </row>
    <row r="11" spans="2:14" x14ac:dyDescent="0.2"/>
    <row r="12" spans="2:14" ht="16.5" customHeight="1" x14ac:dyDescent="0.2">
      <c r="B12" s="14" t="s">
        <v>15</v>
      </c>
      <c r="C12" s="46"/>
      <c r="D12" s="46"/>
      <c r="E12" s="8"/>
      <c r="F12" s="32"/>
      <c r="G12" s="32"/>
      <c r="H12" s="32"/>
      <c r="I12" s="32"/>
      <c r="J12" s="32"/>
      <c r="K12" s="32"/>
      <c r="L12" s="32"/>
      <c r="M12" s="32"/>
      <c r="N12" s="32"/>
    </row>
    <row r="13" spans="2:14" x14ac:dyDescent="0.2"/>
    <row r="14" spans="2:14" x14ac:dyDescent="0.2">
      <c r="B14" s="9" t="s">
        <v>8</v>
      </c>
      <c r="C14" s="47"/>
      <c r="D14" s="47"/>
      <c r="E14" s="9"/>
      <c r="F14" s="9"/>
      <c r="G14" s="9"/>
      <c r="H14" s="15"/>
    </row>
    <row r="15" spans="2:14" x14ac:dyDescent="0.2">
      <c r="C15" s="47"/>
      <c r="D15" s="47"/>
      <c r="E15" s="9"/>
      <c r="F15" s="9"/>
      <c r="G15" s="9"/>
      <c r="H15" s="10"/>
    </row>
    <row r="16" spans="2:14" x14ac:dyDescent="0.2">
      <c r="B16" s="9" t="s">
        <v>12</v>
      </c>
      <c r="C16" s="48"/>
      <c r="D16" s="48"/>
      <c r="E16" s="35"/>
      <c r="F16" s="73" t="s">
        <v>5</v>
      </c>
      <c r="G16" s="74"/>
      <c r="H16" s="75"/>
      <c r="I16" s="73" t="s">
        <v>6</v>
      </c>
      <c r="J16" s="74"/>
      <c r="K16" s="75"/>
      <c r="L16" s="73" t="s">
        <v>30</v>
      </c>
      <c r="M16" s="74"/>
      <c r="N16" s="71" t="str">
        <f>"Konečná cena 
v lekárni s " &amp; H10*100 &amp;"% DPH"</f>
        <v>Konečná cena 
v lekárni s 5% DPH</v>
      </c>
    </row>
    <row r="17" spans="2:14" ht="12.75" customHeight="1" x14ac:dyDescent="0.2">
      <c r="B17" s="18"/>
      <c r="C17" s="49"/>
      <c r="D17" s="49"/>
      <c r="E17" s="36"/>
      <c r="F17" s="20" t="s">
        <v>14</v>
      </c>
      <c r="G17" s="21" t="s">
        <v>17</v>
      </c>
      <c r="H17" s="22" t="s">
        <v>7</v>
      </c>
      <c r="I17" s="20" t="s">
        <v>14</v>
      </c>
      <c r="J17" s="21" t="s">
        <v>17</v>
      </c>
      <c r="K17" s="22" t="s">
        <v>7</v>
      </c>
      <c r="L17" s="20" t="s">
        <v>14</v>
      </c>
      <c r="M17" s="21" t="s">
        <v>17</v>
      </c>
      <c r="N17" s="72"/>
    </row>
    <row r="18" spans="2:14" x14ac:dyDescent="0.2">
      <c r="B18" s="30" t="s">
        <v>18</v>
      </c>
      <c r="C18" s="50">
        <f>VLOOKUP(C19,Data!$B$2:$H$12,1,1)</f>
        <v>0</v>
      </c>
      <c r="D18" s="54">
        <f>+VLOOKUP(C19,Data!$B$2:$I$12,8,1)</f>
        <v>0</v>
      </c>
      <c r="E18" s="42" t="str">
        <f>+VLOOKUP(C19,Data!$B$2:$J$12,9,1)</f>
        <v>od 0,00 do 2,66 euro</v>
      </c>
      <c r="F18" s="23">
        <f>VLOOKUP(C18,Data!$B$2:$H$12,2,1)</f>
        <v>0</v>
      </c>
      <c r="G18" s="24">
        <f>VLOOKUP(C18,Data!$B$2:$H$12,3,1)</f>
        <v>0.14099999999999999</v>
      </c>
      <c r="H18" s="25"/>
      <c r="I18" s="23">
        <f>VLOOKUP(C18,Data!$B$2:$H$12,4,1)</f>
        <v>0</v>
      </c>
      <c r="J18" s="24">
        <f>VLOOKUP(C18,Data!$B$2:$H$12,5,1)</f>
        <v>0.32899999999999996</v>
      </c>
      <c r="K18" s="37"/>
      <c r="L18" s="23">
        <f>VLOOKUP(C18,Data!$B$2:$H$12,6,1)</f>
        <v>0</v>
      </c>
      <c r="M18" s="24">
        <f>VLOOKUP(C18,Data!$B$2:$H$12,7,1)</f>
        <v>0.47</v>
      </c>
      <c r="N18" s="38"/>
    </row>
    <row r="19" spans="2:14" x14ac:dyDescent="0.2">
      <c r="B19" s="31" t="s">
        <v>13</v>
      </c>
      <c r="C19" s="51">
        <f>+ROUND(H14,2)</f>
        <v>0</v>
      </c>
      <c r="D19" s="55"/>
      <c r="E19" s="39">
        <f>+C19</f>
        <v>0</v>
      </c>
      <c r="F19" s="26">
        <f>+F18</f>
        <v>0</v>
      </c>
      <c r="G19" s="27">
        <f>(C19-D18)*G18</f>
        <v>0</v>
      </c>
      <c r="H19" s="28">
        <f>SUM(E19:G19)</f>
        <v>0</v>
      </c>
      <c r="I19" s="26">
        <f>+I18</f>
        <v>0</v>
      </c>
      <c r="J19" s="27">
        <f>(C19-D18)*J18</f>
        <v>0</v>
      </c>
      <c r="K19" s="28">
        <f>+C19+L19+M19</f>
        <v>0</v>
      </c>
      <c r="L19" s="26">
        <f>+L18</f>
        <v>0</v>
      </c>
      <c r="M19" s="27">
        <f>(C19-D18)*M18</f>
        <v>0</v>
      </c>
      <c r="N19" s="19">
        <f>+ROUND(K19*(1+H10),2)</f>
        <v>0</v>
      </c>
    </row>
    <row r="20" spans="2:14" x14ac:dyDescent="0.2">
      <c r="B20" s="9"/>
      <c r="C20" s="47"/>
      <c r="D20" s="47"/>
      <c r="E20" s="9"/>
      <c r="F20" s="9"/>
      <c r="G20" s="9"/>
      <c r="H20" s="10"/>
    </row>
    <row r="21" spans="2:14" x14ac:dyDescent="0.2">
      <c r="B21" s="11" t="str">
        <f>"Konečná cena v lekárni s " &amp; H10*100 &amp; "% DPH:"</f>
        <v>Konečná cena v lekárni s 5% DPH:</v>
      </c>
      <c r="F21" s="11"/>
      <c r="G21" s="11"/>
      <c r="H21" s="68">
        <f>+ROUND((C19+VLOOKUP(VLOOKUP(C19,Data!$B$2:$H$12,1,1),Data!$B$2:$H$12,6,1)+(C19-VLOOKUP(C19,Data!$B$2:$I$12,8,1))*VLOOKUP(VLOOKUP(C19,Data!$B$2:$H$12,1,1),Data!$B$2:$H$12,7,1))*(1+H10),2)</f>
        <v>0</v>
      </c>
    </row>
    <row r="22" spans="2:14" x14ac:dyDescent="0.2">
      <c r="B22" s="11"/>
      <c r="C22" s="52"/>
      <c r="D22" s="52"/>
      <c r="E22" s="11"/>
      <c r="F22" s="11"/>
      <c r="G22" s="11"/>
      <c r="H22" s="17"/>
    </row>
    <row r="23" spans="2:14" x14ac:dyDescent="0.2">
      <c r="B23" s="11"/>
      <c r="C23" s="52"/>
      <c r="D23" s="52"/>
      <c r="E23" s="11"/>
      <c r="F23" s="11"/>
      <c r="G23" s="11"/>
      <c r="H23" s="17"/>
    </row>
    <row r="24" spans="2:14" x14ac:dyDescent="0.2">
      <c r="B24" s="11"/>
      <c r="C24" s="52"/>
      <c r="D24" s="52"/>
      <c r="E24" s="11"/>
      <c r="F24" s="11"/>
      <c r="G24" s="11"/>
      <c r="H24" s="17"/>
    </row>
    <row r="25" spans="2:14" x14ac:dyDescent="0.2"/>
    <row r="26" spans="2:14" x14ac:dyDescent="0.2"/>
    <row r="27" spans="2:14" ht="16.5" customHeight="1" x14ac:dyDescent="0.2">
      <c r="B27" s="14" t="s">
        <v>16</v>
      </c>
      <c r="C27" s="46"/>
      <c r="D27" s="46"/>
      <c r="E27" s="8"/>
      <c r="F27" s="32"/>
      <c r="G27" s="32"/>
      <c r="H27" s="32"/>
      <c r="I27" s="32"/>
      <c r="J27" s="32"/>
      <c r="K27" s="32"/>
      <c r="L27" s="32"/>
      <c r="M27" s="32"/>
      <c r="N27" s="32"/>
    </row>
    <row r="28" spans="2:14" x14ac:dyDescent="0.2"/>
    <row r="29" spans="2:14" x14ac:dyDescent="0.2">
      <c r="B29" s="9" t="str">
        <f>"Prosím, zadajte konečnú cenu v lekárni s "&amp;H10*100 &amp;"% DPH:"</f>
        <v>Prosím, zadajte konečnú cenu v lekárni s 5% DPH:</v>
      </c>
      <c r="C29" s="47"/>
      <c r="D29" s="47"/>
      <c r="E29" s="9"/>
      <c r="F29" s="9"/>
      <c r="G29" s="9"/>
      <c r="H29" s="16"/>
    </row>
    <row r="30" spans="2:14" x14ac:dyDescent="0.2">
      <c r="B30" s="9"/>
      <c r="C30" s="47"/>
      <c r="D30" s="47"/>
      <c r="E30" s="9"/>
      <c r="F30" s="9"/>
      <c r="G30" s="9"/>
      <c r="H30" s="13"/>
    </row>
    <row r="31" spans="2:14" ht="12.75" customHeight="1" x14ac:dyDescent="0.2">
      <c r="B31" s="9" t="s">
        <v>12</v>
      </c>
      <c r="C31" s="48"/>
      <c r="D31" s="48"/>
      <c r="E31" s="35"/>
      <c r="F31" s="73" t="s">
        <v>5</v>
      </c>
      <c r="G31" s="74"/>
      <c r="H31" s="75"/>
      <c r="I31" s="73" t="s">
        <v>6</v>
      </c>
      <c r="J31" s="74"/>
      <c r="K31" s="75"/>
      <c r="L31" s="73" t="s">
        <v>30</v>
      </c>
      <c r="M31" s="74"/>
      <c r="N31" s="71" t="str">
        <f>"Konečná cena 
v lekárni s " &amp; H10*100 &amp;" % DPH"</f>
        <v>Konečná cena 
v lekárni s 5 % DPH</v>
      </c>
    </row>
    <row r="32" spans="2:14" x14ac:dyDescent="0.2">
      <c r="B32" s="18"/>
      <c r="C32" s="49"/>
      <c r="D32" s="49"/>
      <c r="E32" s="36"/>
      <c r="F32" s="20" t="s">
        <v>14</v>
      </c>
      <c r="G32" s="21" t="s">
        <v>17</v>
      </c>
      <c r="H32" s="22" t="s">
        <v>7</v>
      </c>
      <c r="I32" s="20" t="s">
        <v>14</v>
      </c>
      <c r="J32" s="21" t="s">
        <v>17</v>
      </c>
      <c r="K32" s="22" t="s">
        <v>7</v>
      </c>
      <c r="L32" s="20" t="s">
        <v>14</v>
      </c>
      <c r="M32" s="21" t="s">
        <v>17</v>
      </c>
      <c r="N32" s="72"/>
    </row>
    <row r="33" spans="2:14" x14ac:dyDescent="0.2">
      <c r="B33" s="30" t="s">
        <v>18</v>
      </c>
      <c r="C33" s="50">
        <f>VLOOKUP(K34,Data!$A$2:$H$12,2,1)</f>
        <v>0</v>
      </c>
      <c r="D33" s="54">
        <f>+VLOOKUP(K34,Data!$A$2:$I$12,9,1)</f>
        <v>0</v>
      </c>
      <c r="E33" s="42" t="str">
        <f>+VLOOKUP(K34,Data!$A$2:$J$12,10,1)</f>
        <v>od 0,00 do 2,66 euro</v>
      </c>
      <c r="F33" s="23">
        <f>VLOOKUP(C33,Data!$B$2:$H$12,2,1)</f>
        <v>0</v>
      </c>
      <c r="G33" s="24">
        <f>VLOOKUP(C33,Data!$B$2:$H$12,3,1)</f>
        <v>0.14099999999999999</v>
      </c>
      <c r="H33" s="25"/>
      <c r="I33" s="23">
        <f>VLOOKUP(C33,Data!$B$2:$H$12,4,1)</f>
        <v>0</v>
      </c>
      <c r="J33" s="24">
        <f>VLOOKUP(C33,Data!$B$2:$H$12,5,1)</f>
        <v>0.32899999999999996</v>
      </c>
      <c r="K33" s="37"/>
      <c r="L33" s="23">
        <f>VLOOKUP(C33,Data!$B$2:$H$12,6,1)</f>
        <v>0</v>
      </c>
      <c r="M33" s="24">
        <f>VLOOKUP(C33,Data!$B$2:$H$12,7,1)</f>
        <v>0.47</v>
      </c>
      <c r="N33" s="38"/>
    </row>
    <row r="34" spans="2:14" x14ac:dyDescent="0.2">
      <c r="B34" s="31" t="s">
        <v>13</v>
      </c>
      <c r="C34" s="53">
        <f>ROUND((K34-L33+D33*M33)/(1+M33),2)</f>
        <v>0</v>
      </c>
      <c r="D34" s="56"/>
      <c r="E34" s="40">
        <f>+C34</f>
        <v>0</v>
      </c>
      <c r="F34" s="26">
        <f>+F33</f>
        <v>0</v>
      </c>
      <c r="G34" s="27">
        <f>(C34-D33)*G33</f>
        <v>0</v>
      </c>
      <c r="H34" s="28">
        <f>SUM(E34:G34)</f>
        <v>0</v>
      </c>
      <c r="I34" s="26">
        <f>+I33</f>
        <v>0</v>
      </c>
      <c r="J34" s="27">
        <f>(C34-D33)*J33</f>
        <v>0</v>
      </c>
      <c r="K34" s="28">
        <f>+N34/(1+H10)</f>
        <v>0</v>
      </c>
      <c r="L34" s="26">
        <f>+L33</f>
        <v>0</v>
      </c>
      <c r="M34" s="27">
        <f>(C34-D33)*M33</f>
        <v>0</v>
      </c>
      <c r="N34" s="29">
        <f>+ROUND(H29,2)</f>
        <v>0</v>
      </c>
    </row>
    <row r="35" spans="2:14" x14ac:dyDescent="0.2">
      <c r="B35" s="9"/>
      <c r="C35" s="47"/>
      <c r="D35" s="47"/>
      <c r="E35" s="9"/>
      <c r="F35" s="9"/>
      <c r="G35" s="9"/>
      <c r="H35" s="13"/>
    </row>
    <row r="36" spans="2:14" x14ac:dyDescent="0.2">
      <c r="B36" s="11" t="s">
        <v>11</v>
      </c>
      <c r="C36" s="52"/>
      <c r="D36" s="52"/>
      <c r="E36" s="11"/>
      <c r="F36" s="11"/>
      <c r="G36" s="11"/>
      <c r="H36" s="68">
        <f>ROUND((N34/(1+H10)-VLOOKUP(VLOOKUP(N34/(1+H10),Data!$A$2:$H$12,2,1),Data!$B$2:$H$12,6,1)+VLOOKUP(N34/(1+H10),Data!$A$2:$I$12,9,1)*VLOOKUP(VLOOKUP(N34/(1+H10),Data!$A$2:$H$12,2,1),Data!$B$2:$H$12,7,1))/(1+VLOOKUP(VLOOKUP(N34/(1+H10),Data!$A$2:$H$12,2,1),Data!$B$2:$H$12,7,1)),2)</f>
        <v>0</v>
      </c>
    </row>
    <row r="37" spans="2:14" x14ac:dyDescent="0.2"/>
    <row r="39" spans="2:14" x14ac:dyDescent="0.2"/>
    <row r="40" spans="2:14" x14ac:dyDescent="0.2"/>
  </sheetData>
  <sheetProtection algorithmName="SHA-512" hashValue="FkpKFoF4Em1B520S5BeV6JvkcQm7iNttvduDDVNUQs4AsLHM5aB26cK1ctaSeEkbAlsuDGBAYDi9uR+iFnUzhg==" saltValue="qgZoLgariQfqzHXcjWB10w==" spinCount="100000" sheet="1" objects="1" scenarios="1"/>
  <mergeCells count="10">
    <mergeCell ref="B6:N6"/>
    <mergeCell ref="B7:N7"/>
    <mergeCell ref="N31:N32"/>
    <mergeCell ref="I31:K31"/>
    <mergeCell ref="F31:H31"/>
    <mergeCell ref="F16:H16"/>
    <mergeCell ref="I16:K16"/>
    <mergeCell ref="N16:N17"/>
    <mergeCell ref="L16:M16"/>
    <mergeCell ref="L31:M31"/>
  </mergeCells>
  <phoneticPr fontId="0" type="noConversion"/>
  <dataValidations count="1">
    <dataValidation type="decimal" operator="greaterThanOrEqual" allowBlank="1" showInputMessage="1" showErrorMessage="1" errorTitle="Chyba" error="Prosím, zadajte číselnú hodnotu!" sqref="H14 H29:H30 H33:H34" xr:uid="{EDA9847D-3F90-4904-BBAD-BC7E1B6E3291}">
      <formula1>0</formula1>
    </dataValidation>
  </dataValidations>
  <pageMargins left="0.22" right="0.5" top="0.61" bottom="1" header="0.4921259845" footer="0.4921259845"/>
  <pageSetup paperSize="9" orientation="landscape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00501D2-35FB-4411-B471-EF2674DBD974}">
          <x14:formula1>
            <xm:f>Data!$A$33:$A$35</xm:f>
          </x14:formula1>
          <xm:sqref>H10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FA641-8108-460B-ADBE-BA8AEFF9F23C}">
  <sheetPr codeName="Sheet3"/>
  <dimension ref="A1:K35"/>
  <sheetViews>
    <sheetView workbookViewId="0">
      <selection activeCell="C32" sqref="C32"/>
    </sheetView>
  </sheetViews>
  <sheetFormatPr defaultRowHeight="12.75" x14ac:dyDescent="0.2"/>
  <cols>
    <col min="1" max="1" width="24.5703125" customWidth="1"/>
    <col min="2" max="2" width="14.140625" bestFit="1" customWidth="1"/>
    <col min="4" max="4" width="8.140625" customWidth="1"/>
    <col min="5" max="5" width="12.85546875" bestFit="1" customWidth="1"/>
    <col min="6" max="6" width="15.42578125" bestFit="1" customWidth="1"/>
    <col min="8" max="8" width="12.85546875" bestFit="1" customWidth="1"/>
    <col min="9" max="9" width="15.28515625" bestFit="1" customWidth="1"/>
    <col min="11" max="11" width="10.140625" bestFit="1" customWidth="1"/>
    <col min="16" max="16" width="12.140625" bestFit="1" customWidth="1"/>
    <col min="19" max="19" width="12.140625" customWidth="1"/>
    <col min="20" max="20" width="20" bestFit="1" customWidth="1"/>
    <col min="26" max="26" width="9.7109375" customWidth="1"/>
  </cols>
  <sheetData>
    <row r="1" spans="1:11" x14ac:dyDescent="0.2">
      <c r="A1" s="57" t="s">
        <v>4</v>
      </c>
      <c r="B1" s="2" t="s">
        <v>0</v>
      </c>
      <c r="C1" s="76" t="s">
        <v>1</v>
      </c>
      <c r="D1" s="76"/>
      <c r="E1" s="76" t="s">
        <v>2</v>
      </c>
      <c r="F1" s="76"/>
      <c r="G1" s="76" t="s">
        <v>3</v>
      </c>
      <c r="H1" s="76"/>
      <c r="J1" s="58"/>
    </row>
    <row r="2" spans="1:11" x14ac:dyDescent="0.2">
      <c r="A2" s="59">
        <v>0</v>
      </c>
      <c r="B2" s="60">
        <v>0</v>
      </c>
      <c r="C2" s="60">
        <v>0</v>
      </c>
      <c r="D2" s="3">
        <v>0.14099999999999999</v>
      </c>
      <c r="E2" s="60">
        <v>0</v>
      </c>
      <c r="F2" s="4">
        <v>0.32899999999999996</v>
      </c>
      <c r="G2" s="60">
        <f t="shared" ref="G2:H12" si="0">+C2+E2</f>
        <v>0</v>
      </c>
      <c r="H2" s="5">
        <f t="shared" si="0"/>
        <v>0.47</v>
      </c>
      <c r="I2" s="61">
        <v>0</v>
      </c>
      <c r="J2" s="58" t="s">
        <v>32</v>
      </c>
      <c r="K2" s="62" t="s">
        <v>19</v>
      </c>
    </row>
    <row r="3" spans="1:11" x14ac:dyDescent="0.2">
      <c r="A3" s="59">
        <v>3.91</v>
      </c>
      <c r="B3" s="60">
        <v>2.6601000000000004</v>
      </c>
      <c r="C3" s="60">
        <v>0.37</v>
      </c>
      <c r="D3" s="3">
        <v>0.111</v>
      </c>
      <c r="E3" s="60">
        <v>0.87</v>
      </c>
      <c r="F3" s="4">
        <v>0.25900000000000001</v>
      </c>
      <c r="G3" s="60">
        <f t="shared" si="0"/>
        <v>1.24</v>
      </c>
      <c r="H3" s="5">
        <f t="shared" si="0"/>
        <v>0.37</v>
      </c>
      <c r="I3" s="61">
        <v>2.66</v>
      </c>
      <c r="J3" s="58" t="s">
        <v>33</v>
      </c>
      <c r="K3" s="62" t="s">
        <v>20</v>
      </c>
    </row>
    <row r="4" spans="1:11" x14ac:dyDescent="0.2">
      <c r="A4" s="59">
        <v>7.53</v>
      </c>
      <c r="B4" s="60">
        <v>5.3100999999999994</v>
      </c>
      <c r="C4" s="60">
        <v>0.67</v>
      </c>
      <c r="D4" s="3">
        <v>8.1000000000000003E-2</v>
      </c>
      <c r="E4" s="60">
        <v>1.56</v>
      </c>
      <c r="F4" s="4">
        <v>0.18899999999999997</v>
      </c>
      <c r="G4" s="60">
        <f t="shared" si="0"/>
        <v>2.23</v>
      </c>
      <c r="H4" s="5">
        <f t="shared" si="0"/>
        <v>0.26999999999999996</v>
      </c>
      <c r="I4" s="61">
        <v>5.31</v>
      </c>
      <c r="J4" s="58" t="s">
        <v>34</v>
      </c>
      <c r="K4" s="62" t="s">
        <v>21</v>
      </c>
    </row>
    <row r="5" spans="1:11" x14ac:dyDescent="0.2">
      <c r="A5" s="59">
        <v>10.92</v>
      </c>
      <c r="B5" s="60">
        <v>7.9700999999999995</v>
      </c>
      <c r="C5" s="60">
        <v>0.88</v>
      </c>
      <c r="D5" s="3">
        <v>5.0999999999999997E-2</v>
      </c>
      <c r="E5" s="60">
        <v>2.06</v>
      </c>
      <c r="F5" s="4">
        <v>0.11900000000000001</v>
      </c>
      <c r="G5" s="60">
        <f t="shared" si="0"/>
        <v>2.94</v>
      </c>
      <c r="H5" s="5">
        <f t="shared" si="0"/>
        <v>0.17</v>
      </c>
      <c r="I5" s="61">
        <v>7.97</v>
      </c>
      <c r="J5" s="58" t="s">
        <v>35</v>
      </c>
      <c r="K5" s="62" t="s">
        <v>22</v>
      </c>
    </row>
    <row r="6" spans="1:11" x14ac:dyDescent="0.2">
      <c r="A6" s="59">
        <v>17.12</v>
      </c>
      <c r="B6" s="60">
        <v>13.280099999999999</v>
      </c>
      <c r="C6" s="60">
        <v>1.1599999999999999</v>
      </c>
      <c r="D6" s="3">
        <v>3.3000000000000002E-2</v>
      </c>
      <c r="E6" s="60">
        <v>2.7</v>
      </c>
      <c r="F6" s="4">
        <v>7.6999999999999999E-2</v>
      </c>
      <c r="G6" s="60">
        <f t="shared" si="0"/>
        <v>3.8600000000000003</v>
      </c>
      <c r="H6" s="5">
        <f t="shared" si="0"/>
        <v>0.11</v>
      </c>
      <c r="I6" s="61">
        <v>13.28</v>
      </c>
      <c r="J6" s="58" t="s">
        <v>36</v>
      </c>
      <c r="K6" s="62" t="s">
        <v>23</v>
      </c>
    </row>
    <row r="7" spans="1:11" x14ac:dyDescent="0.2">
      <c r="A7" s="59">
        <v>28.2</v>
      </c>
      <c r="B7" s="60">
        <v>23.240099999999998</v>
      </c>
      <c r="C7" s="60">
        <v>1.48</v>
      </c>
      <c r="D7" s="3">
        <v>2.7E-2</v>
      </c>
      <c r="E7" s="60">
        <v>3.46</v>
      </c>
      <c r="F7" s="4">
        <v>6.3E-2</v>
      </c>
      <c r="G7" s="60">
        <f t="shared" si="0"/>
        <v>4.9399999999999995</v>
      </c>
      <c r="H7" s="5">
        <f t="shared" si="0"/>
        <v>0.09</v>
      </c>
      <c r="I7" s="61">
        <v>23.24</v>
      </c>
      <c r="J7" s="58" t="s">
        <v>37</v>
      </c>
      <c r="K7" s="62" t="s">
        <v>24</v>
      </c>
    </row>
    <row r="8" spans="1:11" x14ac:dyDescent="0.2">
      <c r="A8" s="59">
        <v>46.26</v>
      </c>
      <c r="B8" s="60">
        <v>39.830100000000002</v>
      </c>
      <c r="C8" s="60">
        <v>1.93</v>
      </c>
      <c r="D8" s="3">
        <v>2.4E-2</v>
      </c>
      <c r="E8" s="60">
        <v>4.51</v>
      </c>
      <c r="F8" s="4">
        <v>5.5999999999999994E-2</v>
      </c>
      <c r="G8" s="60">
        <f t="shared" si="0"/>
        <v>6.4399999999999995</v>
      </c>
      <c r="H8" s="5">
        <f t="shared" si="0"/>
        <v>7.9999999999999988E-2</v>
      </c>
      <c r="I8" s="61">
        <v>39.83</v>
      </c>
      <c r="J8" s="58" t="s">
        <v>38</v>
      </c>
      <c r="K8" s="62" t="s">
        <v>25</v>
      </c>
    </row>
    <row r="9" spans="1:11" x14ac:dyDescent="0.2">
      <c r="A9" s="59">
        <v>82.13</v>
      </c>
      <c r="B9" s="60">
        <v>73.030100000000004</v>
      </c>
      <c r="C9" s="60">
        <v>2.73</v>
      </c>
      <c r="D9" s="3">
        <v>2.2499999999999999E-2</v>
      </c>
      <c r="E9" s="60">
        <v>6.37</v>
      </c>
      <c r="F9" s="6">
        <v>5.2499999999999998E-2</v>
      </c>
      <c r="G9" s="60">
        <f t="shared" si="0"/>
        <v>9.1</v>
      </c>
      <c r="H9" s="4">
        <f t="shared" si="0"/>
        <v>7.4999999999999997E-2</v>
      </c>
      <c r="I9" s="61">
        <v>73.03</v>
      </c>
      <c r="J9" s="58" t="s">
        <v>39</v>
      </c>
      <c r="K9" s="62" t="s">
        <v>26</v>
      </c>
    </row>
    <row r="10" spans="1:11" x14ac:dyDescent="0.2">
      <c r="A10" s="59">
        <v>182.04</v>
      </c>
      <c r="B10" s="60">
        <v>165.9701</v>
      </c>
      <c r="C10" s="60">
        <v>4.82</v>
      </c>
      <c r="D10" s="3">
        <v>2.1000000000000001E-2</v>
      </c>
      <c r="E10" s="60">
        <v>11.25</v>
      </c>
      <c r="F10" s="4">
        <v>4.9000000000000002E-2</v>
      </c>
      <c r="G10" s="60">
        <f t="shared" si="0"/>
        <v>16.07</v>
      </c>
      <c r="H10" s="5">
        <f t="shared" si="0"/>
        <v>7.0000000000000007E-2</v>
      </c>
      <c r="I10" s="61">
        <v>165.97</v>
      </c>
      <c r="J10" s="58" t="s">
        <v>40</v>
      </c>
      <c r="K10" s="62" t="s">
        <v>27</v>
      </c>
    </row>
    <row r="11" spans="1:11" x14ac:dyDescent="0.2">
      <c r="A11" s="59">
        <v>359.63</v>
      </c>
      <c r="B11" s="60">
        <v>331.94009999999997</v>
      </c>
      <c r="C11" s="60">
        <v>8.31</v>
      </c>
      <c r="D11" s="3">
        <v>1.95E-2</v>
      </c>
      <c r="E11" s="60">
        <v>19.38</v>
      </c>
      <c r="F11" s="7">
        <v>4.5499999999999999E-2</v>
      </c>
      <c r="G11" s="60">
        <f t="shared" si="0"/>
        <v>27.689999999999998</v>
      </c>
      <c r="H11" s="4">
        <f t="shared" si="0"/>
        <v>6.5000000000000002E-2</v>
      </c>
      <c r="I11" s="61">
        <v>331.94</v>
      </c>
      <c r="J11" s="58" t="s">
        <v>41</v>
      </c>
      <c r="K11" s="62" t="s">
        <v>28</v>
      </c>
    </row>
    <row r="12" spans="1:11" x14ac:dyDescent="0.2">
      <c r="A12" s="63">
        <v>713.15</v>
      </c>
      <c r="B12" s="60">
        <v>663.88009999999997</v>
      </c>
      <c r="C12" s="60">
        <v>14.78</v>
      </c>
      <c r="D12" s="3">
        <v>1.7999999999999999E-2</v>
      </c>
      <c r="E12" s="60">
        <v>34.479999999999997</v>
      </c>
      <c r="F12" s="4">
        <v>4.2000000000000003E-2</v>
      </c>
      <c r="G12" s="60">
        <f t="shared" si="0"/>
        <v>49.26</v>
      </c>
      <c r="H12" s="5">
        <f t="shared" si="0"/>
        <v>0.06</v>
      </c>
      <c r="I12" s="61">
        <v>663.88</v>
      </c>
      <c r="J12" s="58" t="s">
        <v>42</v>
      </c>
      <c r="K12" s="62" t="s">
        <v>29</v>
      </c>
    </row>
    <row r="14" spans="1:11" x14ac:dyDescent="0.2">
      <c r="A14" s="1">
        <v>1</v>
      </c>
      <c r="B14" s="1">
        <v>2</v>
      </c>
      <c r="C14" s="1">
        <v>3</v>
      </c>
      <c r="D14" s="1">
        <v>4</v>
      </c>
      <c r="E14" s="1">
        <v>5</v>
      </c>
      <c r="F14" s="1">
        <v>6</v>
      </c>
      <c r="G14" s="1">
        <v>7</v>
      </c>
      <c r="H14" s="1">
        <v>8</v>
      </c>
      <c r="I14" s="1">
        <v>9</v>
      </c>
      <c r="J14" s="1">
        <v>10</v>
      </c>
    </row>
    <row r="16" spans="1:11" x14ac:dyDescent="0.2">
      <c r="A16" s="2" t="s">
        <v>0</v>
      </c>
    </row>
    <row r="17" spans="1:2" x14ac:dyDescent="0.2">
      <c r="A17" s="41">
        <v>0</v>
      </c>
      <c r="B17" s="58" t="s">
        <v>32</v>
      </c>
    </row>
    <row r="18" spans="1:2" x14ac:dyDescent="0.2">
      <c r="A18" s="41">
        <v>2.66</v>
      </c>
      <c r="B18" s="58" t="s">
        <v>33</v>
      </c>
    </row>
    <row r="19" spans="1:2" x14ac:dyDescent="0.2">
      <c r="A19" s="41">
        <v>5.31</v>
      </c>
      <c r="B19" s="58" t="s">
        <v>34</v>
      </c>
    </row>
    <row r="20" spans="1:2" x14ac:dyDescent="0.2">
      <c r="A20" s="41">
        <v>7.97</v>
      </c>
      <c r="B20" s="58" t="s">
        <v>35</v>
      </c>
    </row>
    <row r="21" spans="1:2" x14ac:dyDescent="0.2">
      <c r="A21" s="41">
        <v>13.28</v>
      </c>
      <c r="B21" s="58" t="s">
        <v>36</v>
      </c>
    </row>
    <row r="22" spans="1:2" x14ac:dyDescent="0.2">
      <c r="A22" s="41">
        <v>23.24</v>
      </c>
      <c r="B22" s="58" t="s">
        <v>37</v>
      </c>
    </row>
    <row r="23" spans="1:2" x14ac:dyDescent="0.2">
      <c r="A23" s="41">
        <v>39.83</v>
      </c>
      <c r="B23" s="58" t="s">
        <v>38</v>
      </c>
    </row>
    <row r="24" spans="1:2" x14ac:dyDescent="0.2">
      <c r="A24" s="41">
        <v>73.03</v>
      </c>
      <c r="B24" s="58" t="s">
        <v>39</v>
      </c>
    </row>
    <row r="25" spans="1:2" x14ac:dyDescent="0.2">
      <c r="A25" s="41">
        <v>165.97</v>
      </c>
      <c r="B25" s="58" t="s">
        <v>40</v>
      </c>
    </row>
    <row r="26" spans="1:2" x14ac:dyDescent="0.2">
      <c r="A26" s="41">
        <v>331.94</v>
      </c>
      <c r="B26" s="58" t="s">
        <v>41</v>
      </c>
    </row>
    <row r="27" spans="1:2" x14ac:dyDescent="0.2">
      <c r="A27" s="41">
        <v>663.88</v>
      </c>
      <c r="B27" s="58" t="s">
        <v>42</v>
      </c>
    </row>
    <row r="32" spans="1:2" x14ac:dyDescent="0.2">
      <c r="A32" s="67" t="s">
        <v>46</v>
      </c>
    </row>
    <row r="33" spans="1:1" x14ac:dyDescent="0.2">
      <c r="A33" s="66">
        <v>0.05</v>
      </c>
    </row>
    <row r="34" spans="1:1" x14ac:dyDescent="0.2">
      <c r="A34" s="66">
        <v>0.19</v>
      </c>
    </row>
    <row r="35" spans="1:1" x14ac:dyDescent="0.2">
      <c r="A35" s="66">
        <v>0.23</v>
      </c>
    </row>
  </sheetData>
  <mergeCells count="3">
    <mergeCell ref="C1:D1"/>
    <mergeCell ref="E1:F1"/>
    <mergeCell ref="G1:H1"/>
  </mergeCells>
  <phoneticPr fontId="0" type="noConversion"/>
  <pageMargins left="0.75" right="0.75" top="1" bottom="1" header="0.4921259845" footer="0.4921259845"/>
  <pageSetup paperSize="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704FF4FF09C449B3BA936E1A1364FF" ma:contentTypeVersion="2" ma:contentTypeDescription="Create a new document." ma:contentTypeScope="" ma:versionID="ca438c5d5c3af10dbf09419343077562">
  <xsd:schema xmlns:xsd="http://www.w3.org/2001/XMLSchema" xmlns:xs="http://www.w3.org/2001/XMLSchema" xmlns:p="http://schemas.microsoft.com/office/2006/metadata/properties" xmlns:ns2="b702551a-27e8-48dd-8c57-2ece3171811a" targetNamespace="http://schemas.microsoft.com/office/2006/metadata/properties" ma:root="true" ma:fieldsID="09d9392c161e008b45dfb6c6144fd64c" ns2:_="">
    <xsd:import namespace="b702551a-27e8-48dd-8c57-2ece3171811a"/>
    <xsd:element name="properties">
      <xsd:complexType>
        <xsd:sequence>
          <xsd:element name="documentManagement">
            <xsd:complexType>
              <xsd:all>
                <xsd:element ref="ns2:IsSourcesItem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02551a-27e8-48dd-8c57-2ece3171811a" elementFormDefault="qualified">
    <xsd:import namespace="http://schemas.microsoft.com/office/2006/documentManagement/types"/>
    <xsd:import namespace="http://schemas.microsoft.com/office/infopath/2007/PartnerControls"/>
    <xsd:element name="IsSourcesItem" ma:index="8" nillable="true" ma:displayName="IsSourcesItem" ma:hidden="true" ma:internalName="IsSourcesItem" ma:readOnly="false">
      <xsd:simpleType>
        <xsd:restriction base="dms:Text">
          <xsd:maxLength value="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sSourcesItem xmlns="b702551a-27e8-48dd-8c57-2ece3171811a">Yes</IsSourcesItem>
  </documentManagement>
</p:properties>
</file>

<file path=customXml/itemProps1.xml><?xml version="1.0" encoding="utf-8"?>
<ds:datastoreItem xmlns:ds="http://schemas.openxmlformats.org/officeDocument/2006/customXml" ds:itemID="{D151E6D5-256E-40CD-8B5A-76B78B98AEA5}"/>
</file>

<file path=customXml/itemProps2.xml><?xml version="1.0" encoding="utf-8"?>
<ds:datastoreItem xmlns:ds="http://schemas.openxmlformats.org/officeDocument/2006/customXml" ds:itemID="{D1ADB4D3-7D0D-467B-9AE2-78C5770E9CB7}"/>
</file>

<file path=customXml/itemProps3.xml><?xml version="1.0" encoding="utf-8"?>
<ds:datastoreItem xmlns:ds="http://schemas.openxmlformats.org/officeDocument/2006/customXml" ds:itemID="{D7B5CED9-537F-487E-B8DC-9B0004784F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Kalkulačka - zjednodušená</vt:lpstr>
      <vt:lpstr>Kalkulačka - detail</vt:lpstr>
      <vt:lpstr>Data</vt:lpstr>
      <vt:lpstr>'Kalkulačka - detail'!Print_Area</vt:lpstr>
      <vt:lpstr>'Kalkulačka - zjednodušená'!Print_Area</vt:lpstr>
    </vt:vector>
  </TitlesOfParts>
  <Company>CCN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Kalkulačka - Degresívna marža - DP - EUR</dc:title>
  <dc:creator>Mgr. Gabriel Csomós</dc:creator>
  <cp:lastModifiedBy>Olléová Erika</cp:lastModifiedBy>
  <cp:lastPrinted>2007-12-06T12:07:48Z</cp:lastPrinted>
  <dcterms:created xsi:type="dcterms:W3CDTF">2007-11-09T14:55:55Z</dcterms:created>
  <dcterms:modified xsi:type="dcterms:W3CDTF">2024-11-22T07:51:31Z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0x010100D9704FF4FF09C449B3BA936E1A1364FF</vt:lpwstr>
  </property>
</Properties>
</file>